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수업 원가 계산기" sheetId="1" state="visible" r:id="rId1"/>
    <sheet name="사용 가이드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&quot;%&quot;"/>
    <numFmt numFmtId="165" formatCode="0&quot;명 이상&quot;"/>
    <numFmt numFmtId="166" formatCode="0&quot;명&quot;"/>
    <numFmt numFmtId="167" formatCode="#,##0;&quot;-&quot;"/>
    <numFmt numFmtId="168" formatCode="#,##0;[Red]-#,##0;&quot;&quot;"/>
  </numFmts>
  <fonts count="14">
    <font>
      <name val="Calibri"/>
      <family val="2"/>
      <color theme="1"/>
      <sz val="11"/>
      <scheme val="minor"/>
    </font>
    <font>
      <b val="1"/>
      <color rgb="001A1A2E"/>
      <sz val="16"/>
    </font>
    <font>
      <i val="1"/>
      <color rgb="00555555"/>
      <sz val="10"/>
    </font>
    <font>
      <b val="1"/>
      <color rgb="00FFFFFF"/>
      <sz val="11"/>
    </font>
    <font>
      <b val="1"/>
      <color rgb="00000000"/>
      <sz val="10"/>
    </font>
    <font>
      <color rgb="00000000"/>
      <sz val="10"/>
    </font>
    <font>
      <b val="1"/>
      <color rgb="001565C0"/>
      <sz val="10"/>
    </font>
    <font>
      <b val="1"/>
      <color rgb="000D47A1"/>
      <sz val="10"/>
    </font>
    <font>
      <color rgb="002E7D32"/>
      <sz val="10"/>
    </font>
    <font>
      <color rgb="00757575"/>
      <sz val="9"/>
    </font>
    <font>
      <b val="1"/>
      <color rgb="00FFFFFF"/>
      <sz val="10"/>
    </font>
    <font>
      <sz val="10"/>
    </font>
    <font>
      <b val="1"/>
      <sz val="10"/>
    </font>
    <font>
      <b val="1"/>
      <color rgb="001A1A2E"/>
      <sz val="14"/>
    </font>
  </fonts>
  <fills count="11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E8EDF5"/>
      </patternFill>
    </fill>
    <fill>
      <patternFill patternType="solid">
        <fgColor rgb="00FFFDE7"/>
      </patternFill>
    </fill>
    <fill>
      <patternFill patternType="solid">
        <fgColor rgb="00E3F2FD"/>
      </patternFill>
    </fill>
    <fill>
      <patternFill patternType="solid">
        <fgColor rgb="00F1F8E9"/>
      </patternFill>
    </fill>
    <fill>
      <patternFill patternType="solid">
        <fgColor rgb="00FFF3E0"/>
      </patternFill>
    </fill>
    <fill>
      <patternFill patternType="solid">
        <fgColor rgb="0037474F"/>
      </patternFill>
    </fill>
    <fill>
      <patternFill patternType="solid">
        <fgColor rgb="00FAFAFA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 indent="1"/>
    </xf>
    <xf numFmtId="3" fontId="6" fillId="4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 indent="1"/>
    </xf>
    <xf numFmtId="3" fontId="7" fillId="5" borderId="2" applyAlignment="1" pivotButton="0" quotePrefix="0" xfId="0">
      <alignment horizontal="right" vertical="center"/>
    </xf>
    <xf numFmtId="1" fontId="6" fillId="4" borderId="1" applyAlignment="1" pivotButton="0" quotePrefix="0" xfId="0">
      <alignment horizontal="right" vertical="center"/>
    </xf>
    <xf numFmtId="3" fontId="8" fillId="6" borderId="1" applyAlignment="1" pivotButton="0" quotePrefix="0" xfId="0">
      <alignment horizontal="right" vertical="center"/>
    </xf>
    <xf numFmtId="0" fontId="9" fillId="7" borderId="1" applyAlignment="1" pivotButton="0" quotePrefix="0" xfId="0">
      <alignment horizontal="left" vertical="center" wrapText="1" indent="1"/>
    </xf>
    <xf numFmtId="0" fontId="4" fillId="3" borderId="1" applyAlignment="1" pivotButton="0" quotePrefix="0" xfId="0">
      <alignment horizontal="center" vertical="center"/>
    </xf>
    <xf numFmtId="164" fontId="8" fillId="6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left" vertical="center" indent="1"/>
    </xf>
    <xf numFmtId="165" fontId="8" fillId="6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center" vertical="center"/>
    </xf>
    <xf numFmtId="166" fontId="4" fillId="3" borderId="1" applyAlignment="1" pivotButton="0" quotePrefix="0" xfId="0">
      <alignment horizontal="center" vertical="center"/>
    </xf>
    <xf numFmtId="167" fontId="11" fillId="9" borderId="1" applyAlignment="1" pivotButton="0" quotePrefix="0" xfId="0">
      <alignment horizontal="right" vertical="center"/>
    </xf>
    <xf numFmtId="168" fontId="12" fillId="0" borderId="1" applyAlignment="1" pivotButton="0" quotePrefix="0" xfId="0">
      <alignment horizontal="right" vertical="center"/>
    </xf>
    <xf numFmtId="0" fontId="12" fillId="0" borderId="1" applyAlignment="1" pivotButton="0" quotePrefix="0" xfId="0">
      <alignment horizontal="center" vertical="center"/>
    </xf>
    <xf numFmtId="0" fontId="13" fillId="0" borderId="0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/>
    </xf>
    <xf numFmtId="0" fontId="10" fillId="8" borderId="1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left" vertical="center" wrapText="1" indent="1"/>
    </xf>
  </cellXfs>
  <cellStyles count="1">
    <cellStyle name="Normal" xfId="0" builtinId="0" hidden="0"/>
  </cellStyles>
  <dxfs count="2">
    <dxf>
      <fill>
        <patternFill patternType="solid">
          <fgColor rgb="00FFCDD2"/>
        </patternFill>
      </fill>
    </dxf>
    <dxf>
      <fill>
        <patternFill patternType="solid">
          <fgColor rgb="00C8E6C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10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18" customWidth="1" min="3" max="3"/>
    <col width="16" customWidth="1" min="4" max="4"/>
    <col width="16" customWidth="1" min="5" max="5"/>
    <col width="14" customWidth="1" min="6" max="6"/>
  </cols>
  <sheetData>
    <row r="1" ht="8" customHeight="1"/>
    <row r="2" ht="38" customHeight="1">
      <c r="B2" s="1" t="inlineStr">
        <is>
          <t>🐧 필라테스 수업 원가 계산기</t>
        </is>
      </c>
    </row>
    <row r="3" ht="20" customHeight="1">
      <c r="B3" s="2" t="inlineStr">
        <is>
          <t>노란색 셀에 센터 실제 숫자를 입력하세요  ·  초록색 = 자동계산  ·  파란색 = 합계</t>
        </is>
      </c>
    </row>
    <row r="4" ht="10" customHeight="1"/>
    <row r="5" ht="28" customHeight="1">
      <c r="B5" s="3" t="inlineStr">
        <is>
          <t>① 월 운영비 입력</t>
        </is>
      </c>
    </row>
    <row r="6" ht="22" customHeight="1">
      <c r="B6" s="4" t="inlineStr">
        <is>
          <t>임대료 + 관리비</t>
        </is>
      </c>
      <c r="C6" s="5" t="n">
        <v>1500000</v>
      </c>
    </row>
    <row r="7" ht="22" customHeight="1">
      <c r="B7" s="4" t="inlineStr">
        <is>
          <t>전기·수도·가스</t>
        </is>
      </c>
      <c r="C7" s="5" t="n">
        <v>150000</v>
      </c>
    </row>
    <row r="8" ht="22" customHeight="1">
      <c r="B8" s="4" t="inlineStr">
        <is>
          <t>소모품비 (타월, 청소용품 등)</t>
        </is>
      </c>
      <c r="C8" s="5" t="n">
        <v>80000</v>
      </c>
    </row>
    <row r="9" ht="22" customHeight="1">
      <c r="B9" s="4" t="inlineStr">
        <is>
          <t>장비 유지·감가상각</t>
        </is>
      </c>
      <c r="C9" s="5" t="n">
        <v>120000</v>
      </c>
    </row>
    <row r="10" ht="22" customHeight="1">
      <c r="B10" s="4" t="inlineStr">
        <is>
          <t>마케팅·광고비</t>
        </is>
      </c>
      <c r="C10" s="5" t="n">
        <v>0</v>
      </c>
    </row>
    <row r="11" ht="22" customHeight="1">
      <c r="B11" s="4" t="inlineStr">
        <is>
          <t>기타 (보험, 통신 등)</t>
        </is>
      </c>
      <c r="C11" s="5" t="n">
        <v>50000</v>
      </c>
    </row>
    <row r="12" ht="24" customHeight="1">
      <c r="B12" s="6" t="inlineStr">
        <is>
          <t>월 총 운영비 합계</t>
        </is>
      </c>
      <c r="C12" s="7">
        <f>SUM(C7:C11)</f>
        <v/>
      </c>
    </row>
    <row r="13" ht="22" customHeight="1">
      <c r="B13" s="6" t="inlineStr">
        <is>
          <t>이번 달 총 수업 수 (회)</t>
        </is>
      </c>
      <c r="C13" s="8" t="n">
        <v>120</v>
      </c>
    </row>
    <row r="14" ht="24" customHeight="1">
      <c r="B14" s="6" t="inlineStr">
        <is>
          <t>📌 회당 기본 비용 (자동계산)</t>
        </is>
      </c>
      <c r="C14" s="9">
        <f>IF(C13&gt;0,C12/C13,0)</f>
        <v/>
      </c>
    </row>
    <row r="15" ht="18" customHeight="1">
      <c r="B15" s="10" t="inlineStr">
        <is>
          <t>공식: 월 총 운영비 ÷ 월 총 수업 수</t>
        </is>
      </c>
    </row>
    <row r="16" ht="12" customHeight="1"/>
    <row r="17" ht="28" customHeight="1">
      <c r="B17" s="3" t="inlineStr">
        <is>
          <t>② 개인 수업 (1:1) 원가 계산</t>
        </is>
      </c>
    </row>
    <row r="18" ht="22" customHeight="1">
      <c r="B18" s="6" t="inlineStr">
        <is>
          <t>항목</t>
        </is>
      </c>
      <c r="C18" s="11" t="inlineStr">
        <is>
          <t>금액 (원)</t>
        </is>
      </c>
    </row>
    <row r="19" ht="22" customHeight="1">
      <c r="B19" s="4" t="inlineStr">
        <is>
          <t>강사 페이 (1회당)</t>
        </is>
      </c>
      <c r="C19" s="5" t="n">
        <v>30000</v>
      </c>
    </row>
    <row r="20" ht="22" customHeight="1">
      <c r="B20" s="4" t="inlineStr">
        <is>
          <t>회당 기본 비용 (①에서 자동 참조)</t>
        </is>
      </c>
      <c r="C20" s="9">
        <f>C14</f>
        <v/>
      </c>
    </row>
    <row r="21" ht="24" customHeight="1">
      <c r="B21" s="6" t="inlineStr">
        <is>
          <t>🔴 수업 원가</t>
        </is>
      </c>
      <c r="C21" s="7">
        <f>C19+C20</f>
        <v/>
      </c>
    </row>
    <row r="22" ht="22" customHeight="1">
      <c r="B22" s="4" t="inlineStr">
        <is>
          <t>회원 수강료 (1회당)</t>
        </is>
      </c>
      <c r="C22" s="5" t="n">
        <v>80000</v>
      </c>
    </row>
    <row r="23" ht="24" customHeight="1">
      <c r="B23" s="6" t="inlineStr">
        <is>
          <t>🟢 수업당 마진</t>
        </is>
      </c>
      <c r="C23" s="7">
        <f>C22-C21</f>
        <v/>
      </c>
    </row>
    <row r="24" ht="22" customHeight="1">
      <c r="B24" s="4" t="inlineStr">
        <is>
          <t>마진율 (%)</t>
        </is>
      </c>
      <c r="C24" s="12">
        <f>IF(C22&gt;0,(C23/C22)*100,0)</f>
        <v/>
      </c>
    </row>
    <row r="25" ht="12" customHeight="1"/>
    <row r="26" customHeight="1">
      <c r="B26" s="3" t="inlineStr">
        <is>
          <t>③ 그룹 수업 원가 · 출석 시나리오</t>
        </is>
      </c>
    </row>
    <row r="27" ht="24" customHeight="1">
      <c r="B27" s="13" t="inlineStr">
        <is>
          <t xml:space="preserve">  ▸ 그룹 A</t>
        </is>
      </c>
    </row>
    <row r="28" ht="22" customHeight="1">
      <c r="B28" s="6" t="inlineStr">
        <is>
          <t>항목</t>
        </is>
      </c>
      <c r="C28" s="11" t="inlineStr">
        <is>
          <t>금액 (원)</t>
        </is>
      </c>
    </row>
    <row r="29" ht="22" customHeight="1">
      <c r="B29" s="4" t="inlineStr">
        <is>
          <t>최대 정원 (명)</t>
        </is>
      </c>
      <c r="C29" s="8" t="n">
        <v>4</v>
      </c>
    </row>
    <row r="30" ht="22" customHeight="1">
      <c r="B30" s="4" t="inlineStr">
        <is>
          <t>강사 페이 (1회당)</t>
        </is>
      </c>
      <c r="C30" s="5" t="n">
        <v>40000</v>
      </c>
    </row>
    <row r="31" ht="22" customHeight="1">
      <c r="B31" s="4" t="inlineStr">
        <is>
          <t>회당 기본 비용 (①에서 자동 참조)</t>
        </is>
      </c>
      <c r="C31" s="9">
        <f>C14</f>
        <v/>
      </c>
    </row>
    <row r="32" ht="24" customHeight="1">
      <c r="B32" s="6" t="inlineStr">
        <is>
          <t>🔴 수업 원가</t>
        </is>
      </c>
      <c r="C32" s="7">
        <f>C30+C31</f>
        <v/>
      </c>
    </row>
    <row r="33" ht="22" customHeight="1">
      <c r="B33" s="4" t="inlineStr">
        <is>
          <t>회원당 수강료 (1회당)</t>
        </is>
      </c>
      <c r="C33" s="5" t="n">
        <v>40000</v>
      </c>
    </row>
    <row r="34" ht="22" customHeight="1">
      <c r="B34" s="4" t="inlineStr">
        <is>
          <t>정원 만석 매출</t>
        </is>
      </c>
      <c r="C34" s="9">
        <f>C29*C33</f>
        <v/>
      </c>
    </row>
    <row r="35" ht="24" customHeight="1">
      <c r="B35" s="6" t="inlineStr">
        <is>
          <t>🟢 만석 마진</t>
        </is>
      </c>
      <c r="C35" s="7">
        <f>C34-C32</f>
        <v/>
      </c>
    </row>
    <row r="36" ht="24" customHeight="1">
      <c r="B36" s="6" t="inlineStr">
        <is>
          <t>⚠️ 손익분기 최소 출석 인원</t>
        </is>
      </c>
      <c r="C36" s="14">
        <f>IF(C33&gt;0,CEILING(C32/C33,1),"-")</f>
        <v/>
      </c>
    </row>
    <row r="37" ht="18" customHeight="1">
      <c r="B37" s="10" t="inlineStr">
        <is>
          <t>공식: 수업 원가 ÷ 회원당 수강료, 올림</t>
        </is>
      </c>
    </row>
    <row r="38" ht="8" customHeight="1"/>
    <row r="39" ht="22" customHeight="1">
      <c r="B39" s="15" t="inlineStr">
        <is>
          <t>출석 인원별 손익 시뮬레이션</t>
        </is>
      </c>
    </row>
    <row r="40" ht="22" customHeight="1">
      <c r="B40" s="15" t="inlineStr">
        <is>
          <t>출석 인원</t>
        </is>
      </c>
      <c r="C40" s="15" t="inlineStr">
        <is>
          <t>매출</t>
        </is>
      </c>
      <c r="D40" s="15" t="inlineStr">
        <is>
          <t>수업 원가</t>
        </is>
      </c>
      <c r="E40" s="15" t="inlineStr">
        <is>
          <t>마진</t>
        </is>
      </c>
      <c r="F40" s="15" t="inlineStr">
        <is>
          <t>결과</t>
        </is>
      </c>
    </row>
    <row r="41" ht="22" customHeight="1">
      <c r="B41" s="16" t="n">
        <v>1</v>
      </c>
      <c r="C41" s="17">
        <f>IF(1&lt;=C29,1*C33,-1)</f>
        <v/>
      </c>
      <c r="D41" s="17">
        <f>IF(1&lt;=C29,C32,-1)</f>
        <v/>
      </c>
      <c r="E41" s="18">
        <f>IF(1&lt;=C29,C41-D41,-9999999)</f>
        <v/>
      </c>
      <c r="F41" s="19">
        <f>IF(1&gt;C29,"정원 초과",IF(E41&lt;0,"적자 ❌","흑자 ✅"))</f>
        <v/>
      </c>
    </row>
    <row r="42" ht="22" customHeight="1">
      <c r="B42" s="16" t="n">
        <v>2</v>
      </c>
      <c r="C42" s="17">
        <f>IF(2&lt;=C29,2*C33,-1)</f>
        <v/>
      </c>
      <c r="D42" s="17">
        <f>IF(2&lt;=C29,C32,-1)</f>
        <v/>
      </c>
      <c r="E42" s="18">
        <f>IF(2&lt;=C29,C42-D42,-9999999)</f>
        <v/>
      </c>
      <c r="F42" s="19">
        <f>IF(2&gt;C29,"정원 초과",IF(E42&lt;0,"적자 ❌","흑자 ✅"))</f>
        <v/>
      </c>
    </row>
    <row r="43" ht="22" customHeight="1">
      <c r="B43" s="16" t="n">
        <v>3</v>
      </c>
      <c r="C43" s="17">
        <f>IF(3&lt;=C29,3*C33,-1)</f>
        <v/>
      </c>
      <c r="D43" s="17">
        <f>IF(3&lt;=C29,C32,-1)</f>
        <v/>
      </c>
      <c r="E43" s="18">
        <f>IF(3&lt;=C29,C43-D43,-9999999)</f>
        <v/>
      </c>
      <c r="F43" s="19">
        <f>IF(3&gt;C29,"정원 초과",IF(E43&lt;0,"적자 ❌","흑자 ✅"))</f>
        <v/>
      </c>
    </row>
    <row r="44" ht="22" customHeight="1">
      <c r="B44" s="16" t="n">
        <v>4</v>
      </c>
      <c r="C44" s="17">
        <f>IF(4&lt;=C29,4*C33,-1)</f>
        <v/>
      </c>
      <c r="D44" s="17">
        <f>IF(4&lt;=C29,C32,-1)</f>
        <v/>
      </c>
      <c r="E44" s="18">
        <f>IF(4&lt;=C29,C44-D44,-9999999)</f>
        <v/>
      </c>
      <c r="F44" s="19">
        <f>IF(4&gt;C29,"정원 초과",IF(E44&lt;0,"적자 ❌","흑자 ✅"))</f>
        <v/>
      </c>
    </row>
    <row r="45" ht="22" customHeight="1">
      <c r="B45" s="16" t="n">
        <v>5</v>
      </c>
      <c r="C45" s="17">
        <f>IF(5&lt;=C29,5*C33,-1)</f>
        <v/>
      </c>
      <c r="D45" s="17">
        <f>IF(5&lt;=C29,C32,-1)</f>
        <v/>
      </c>
      <c r="E45" s="18">
        <f>IF(5&lt;=C29,C45-D45,-9999999)</f>
        <v/>
      </c>
      <c r="F45" s="19">
        <f>IF(5&gt;C29,"정원 초과",IF(E45&lt;0,"적자 ❌","흑자 ✅"))</f>
        <v/>
      </c>
    </row>
    <row r="46" ht="22" customHeight="1">
      <c r="B46" s="16" t="n">
        <v>6</v>
      </c>
      <c r="C46" s="17">
        <f>IF(6&lt;=C29,6*C33,-1)</f>
        <v/>
      </c>
      <c r="D46" s="17">
        <f>IF(6&lt;=C29,C32,-1)</f>
        <v/>
      </c>
      <c r="E46" s="18">
        <f>IF(6&lt;=C29,C46-D46,-9999999)</f>
        <v/>
      </c>
      <c r="F46" s="19">
        <f>IF(6&gt;C29,"정원 초과",IF(E46&lt;0,"적자 ❌","흑자 ✅"))</f>
        <v/>
      </c>
    </row>
    <row r="47" ht="22" customHeight="1">
      <c r="B47" s="16" t="n">
        <v>7</v>
      </c>
      <c r="C47" s="17">
        <f>IF(7&lt;=C29,7*C33,-1)</f>
        <v/>
      </c>
      <c r="D47" s="17">
        <f>IF(7&lt;=C29,C32,-1)</f>
        <v/>
      </c>
      <c r="E47" s="18">
        <f>IF(7&lt;=C29,C47-D47,-9999999)</f>
        <v/>
      </c>
      <c r="F47" s="19">
        <f>IF(7&gt;C29,"정원 초과",IF(E47&lt;0,"적자 ❌","흑자 ✅"))</f>
        <v/>
      </c>
    </row>
    <row r="48" ht="22" customHeight="1">
      <c r="B48" s="16" t="n">
        <v>8</v>
      </c>
      <c r="C48" s="17">
        <f>IF(8&lt;=C29,8*C33,-1)</f>
        <v/>
      </c>
      <c r="D48" s="17">
        <f>IF(8&lt;=C29,C32,-1)</f>
        <v/>
      </c>
      <c r="E48" s="18">
        <f>IF(8&lt;=C29,C48-D48,-9999999)</f>
        <v/>
      </c>
      <c r="F48" s="19">
        <f>IF(8&gt;C29,"정원 초과",IF(E48&lt;0,"적자 ❌","흑자 ✅"))</f>
        <v/>
      </c>
    </row>
    <row r="49" ht="22" customHeight="1">
      <c r="B49" s="16" t="n">
        <v>9</v>
      </c>
      <c r="C49" s="17">
        <f>IF(9&lt;=C29,9*C33,-1)</f>
        <v/>
      </c>
      <c r="D49" s="17">
        <f>IF(9&lt;=C29,C32,-1)</f>
        <v/>
      </c>
      <c r="E49" s="18">
        <f>IF(9&lt;=C29,C49-D49,-9999999)</f>
        <v/>
      </c>
      <c r="F49" s="19">
        <f>IF(9&gt;C29,"정원 초과",IF(E49&lt;0,"적자 ❌","흑자 ✅"))</f>
        <v/>
      </c>
    </row>
    <row r="50" ht="22" customHeight="1">
      <c r="B50" s="16" t="n">
        <v>10</v>
      </c>
      <c r="C50" s="17">
        <f>IF(10&lt;=C29,10*C33,-1)</f>
        <v/>
      </c>
      <c r="D50" s="17">
        <f>IF(10&lt;=C29,C32,-1)</f>
        <v/>
      </c>
      <c r="E50" s="18">
        <f>IF(10&lt;=C29,C50-D50,-9999999)</f>
        <v/>
      </c>
      <c r="F50" s="19">
        <f>IF(10&gt;C29,"정원 초과",IF(E50&lt;0,"적자 ❌","흑자 ✅"))</f>
        <v/>
      </c>
    </row>
    <row r="51" ht="16" customHeight="1"/>
    <row r="52" ht="24" customHeight="1">
      <c r="B52" s="13" t="inlineStr">
        <is>
          <t xml:space="preserve">  ▸ 그룹 B</t>
        </is>
      </c>
    </row>
    <row r="53" ht="22" customHeight="1">
      <c r="B53" s="6" t="inlineStr">
        <is>
          <t>항목</t>
        </is>
      </c>
      <c r="C53" s="11" t="inlineStr">
        <is>
          <t>금액 (원)</t>
        </is>
      </c>
    </row>
    <row r="54" ht="22" customHeight="1">
      <c r="B54" s="4" t="inlineStr">
        <is>
          <t>최대 정원 (명)</t>
        </is>
      </c>
      <c r="C54" s="8" t="n">
        <v>6</v>
      </c>
    </row>
    <row r="55" ht="22" customHeight="1">
      <c r="B55" s="4" t="inlineStr">
        <is>
          <t>강사 페이 (1회당)</t>
        </is>
      </c>
      <c r="C55" s="5" t="n">
        <v>50000</v>
      </c>
    </row>
    <row r="56" ht="22" customHeight="1">
      <c r="B56" s="4" t="inlineStr">
        <is>
          <t>회당 기본 비용 (①에서 자동 참조)</t>
        </is>
      </c>
      <c r="C56" s="9">
        <f>C14</f>
        <v/>
      </c>
    </row>
    <row r="57" ht="24" customHeight="1">
      <c r="B57" s="6" t="inlineStr">
        <is>
          <t>🔴 수업 원가</t>
        </is>
      </c>
      <c r="C57" s="7">
        <f>C55+C56</f>
        <v/>
      </c>
    </row>
    <row r="58" ht="22" customHeight="1">
      <c r="B58" s="4" t="inlineStr">
        <is>
          <t>회원당 수강료 (1회당)</t>
        </is>
      </c>
      <c r="C58" s="5" t="n">
        <v>30000</v>
      </c>
    </row>
    <row r="59" ht="22" customHeight="1">
      <c r="B59" s="4" t="inlineStr">
        <is>
          <t>정원 만석 매출</t>
        </is>
      </c>
      <c r="C59" s="9">
        <f>C54*C58</f>
        <v/>
      </c>
    </row>
    <row r="60" ht="24" customHeight="1">
      <c r="B60" s="6" t="inlineStr">
        <is>
          <t>🟢 만석 마진</t>
        </is>
      </c>
      <c r="C60" s="7">
        <f>C59-C57</f>
        <v/>
      </c>
    </row>
    <row r="61" ht="24" customHeight="1">
      <c r="B61" s="6" t="inlineStr">
        <is>
          <t>⚠️ 손익분기 최소 출석 인원</t>
        </is>
      </c>
      <c r="C61" s="14">
        <f>IF(C58&gt;0,CEILING(C57/C58,1),"-")</f>
        <v/>
      </c>
    </row>
    <row r="62" ht="18" customHeight="1">
      <c r="B62" s="10" t="inlineStr">
        <is>
          <t>공식: 수업 원가 ÷ 회원당 수강료, 올림</t>
        </is>
      </c>
    </row>
    <row r="63" ht="8" customHeight="1"/>
    <row r="64" ht="22" customHeight="1">
      <c r="B64" s="15" t="inlineStr">
        <is>
          <t>출석 인원별 손익 시뮬레이션</t>
        </is>
      </c>
    </row>
    <row r="65" ht="22" customHeight="1">
      <c r="B65" s="15" t="inlineStr">
        <is>
          <t>출석 인원</t>
        </is>
      </c>
      <c r="C65" s="15" t="inlineStr">
        <is>
          <t>매출</t>
        </is>
      </c>
      <c r="D65" s="15" t="inlineStr">
        <is>
          <t>수업 원가</t>
        </is>
      </c>
      <c r="E65" s="15" t="inlineStr">
        <is>
          <t>마진</t>
        </is>
      </c>
      <c r="F65" s="15" t="inlineStr">
        <is>
          <t>결과</t>
        </is>
      </c>
    </row>
    <row r="66" ht="22" customHeight="1">
      <c r="B66" s="16" t="n">
        <v>1</v>
      </c>
      <c r="C66" s="17">
        <f>IF(1&lt;=C54,1*C58,-1)</f>
        <v/>
      </c>
      <c r="D66" s="17">
        <f>IF(1&lt;=C54,C57,-1)</f>
        <v/>
      </c>
      <c r="E66" s="18">
        <f>IF(1&lt;=C54,C66-D66,-9999999)</f>
        <v/>
      </c>
      <c r="F66" s="19">
        <f>IF(1&gt;C54,"정원 초과",IF(E66&lt;0,"적자 ❌","흑자 ✅"))</f>
        <v/>
      </c>
    </row>
    <row r="67" ht="22" customHeight="1">
      <c r="B67" s="16" t="n">
        <v>2</v>
      </c>
      <c r="C67" s="17">
        <f>IF(2&lt;=C54,2*C58,-1)</f>
        <v/>
      </c>
      <c r="D67" s="17">
        <f>IF(2&lt;=C54,C57,-1)</f>
        <v/>
      </c>
      <c r="E67" s="18">
        <f>IF(2&lt;=C54,C67-D67,-9999999)</f>
        <v/>
      </c>
      <c r="F67" s="19">
        <f>IF(2&gt;C54,"정원 초과",IF(E67&lt;0,"적자 ❌","흑자 ✅"))</f>
        <v/>
      </c>
    </row>
    <row r="68" ht="22" customHeight="1">
      <c r="B68" s="16" t="n">
        <v>3</v>
      </c>
      <c r="C68" s="17">
        <f>IF(3&lt;=C54,3*C58,-1)</f>
        <v/>
      </c>
      <c r="D68" s="17">
        <f>IF(3&lt;=C54,C57,-1)</f>
        <v/>
      </c>
      <c r="E68" s="18">
        <f>IF(3&lt;=C54,C68-D68,-9999999)</f>
        <v/>
      </c>
      <c r="F68" s="19">
        <f>IF(3&gt;C54,"정원 초과",IF(E68&lt;0,"적자 ❌","흑자 ✅"))</f>
        <v/>
      </c>
    </row>
    <row r="69" ht="22" customHeight="1">
      <c r="B69" s="16" t="n">
        <v>4</v>
      </c>
      <c r="C69" s="17">
        <f>IF(4&lt;=C54,4*C58,-1)</f>
        <v/>
      </c>
      <c r="D69" s="17">
        <f>IF(4&lt;=C54,C57,-1)</f>
        <v/>
      </c>
      <c r="E69" s="18">
        <f>IF(4&lt;=C54,C69-D69,-9999999)</f>
        <v/>
      </c>
      <c r="F69" s="19">
        <f>IF(4&gt;C54,"정원 초과",IF(E69&lt;0,"적자 ❌","흑자 ✅"))</f>
        <v/>
      </c>
    </row>
    <row r="70" ht="22" customHeight="1">
      <c r="B70" s="16" t="n">
        <v>5</v>
      </c>
      <c r="C70" s="17">
        <f>IF(5&lt;=C54,5*C58,-1)</f>
        <v/>
      </c>
      <c r="D70" s="17">
        <f>IF(5&lt;=C54,C57,-1)</f>
        <v/>
      </c>
      <c r="E70" s="18">
        <f>IF(5&lt;=C54,C70-D70,-9999999)</f>
        <v/>
      </c>
      <c r="F70" s="19">
        <f>IF(5&gt;C54,"정원 초과",IF(E70&lt;0,"적자 ❌","흑자 ✅"))</f>
        <v/>
      </c>
    </row>
    <row r="71" ht="22" customHeight="1">
      <c r="B71" s="16" t="n">
        <v>6</v>
      </c>
      <c r="C71" s="17">
        <f>IF(6&lt;=C54,6*C58,-1)</f>
        <v/>
      </c>
      <c r="D71" s="17">
        <f>IF(6&lt;=C54,C57,-1)</f>
        <v/>
      </c>
      <c r="E71" s="18">
        <f>IF(6&lt;=C54,C71-D71,-9999999)</f>
        <v/>
      </c>
      <c r="F71" s="19">
        <f>IF(6&gt;C54,"정원 초과",IF(E71&lt;0,"적자 ❌","흑자 ✅"))</f>
        <v/>
      </c>
    </row>
    <row r="72" ht="22" customHeight="1">
      <c r="B72" s="16" t="n">
        <v>7</v>
      </c>
      <c r="C72" s="17">
        <f>IF(7&lt;=C54,7*C58,-1)</f>
        <v/>
      </c>
      <c r="D72" s="17">
        <f>IF(7&lt;=C54,C57,-1)</f>
        <v/>
      </c>
      <c r="E72" s="18">
        <f>IF(7&lt;=C54,C72-D72,-9999999)</f>
        <v/>
      </c>
      <c r="F72" s="19">
        <f>IF(7&gt;C54,"정원 초과",IF(E72&lt;0,"적자 ❌","흑자 ✅"))</f>
        <v/>
      </c>
    </row>
    <row r="73" ht="22" customHeight="1">
      <c r="B73" s="16" t="n">
        <v>8</v>
      </c>
      <c r="C73" s="17">
        <f>IF(8&lt;=C54,8*C58,-1)</f>
        <v/>
      </c>
      <c r="D73" s="17">
        <f>IF(8&lt;=C54,C57,-1)</f>
        <v/>
      </c>
      <c r="E73" s="18">
        <f>IF(8&lt;=C54,C73-D73,-9999999)</f>
        <v/>
      </c>
      <c r="F73" s="19">
        <f>IF(8&gt;C54,"정원 초과",IF(E73&lt;0,"적자 ❌","흑자 ✅"))</f>
        <v/>
      </c>
    </row>
    <row r="74" ht="22" customHeight="1">
      <c r="B74" s="16" t="n">
        <v>9</v>
      </c>
      <c r="C74" s="17">
        <f>IF(9&lt;=C54,9*C58,-1)</f>
        <v/>
      </c>
      <c r="D74" s="17">
        <f>IF(9&lt;=C54,C57,-1)</f>
        <v/>
      </c>
      <c r="E74" s="18">
        <f>IF(9&lt;=C54,C74-D74,-9999999)</f>
        <v/>
      </c>
      <c r="F74" s="19">
        <f>IF(9&gt;C54,"정원 초과",IF(E74&lt;0,"적자 ❌","흑자 ✅"))</f>
        <v/>
      </c>
    </row>
    <row r="75" ht="22" customHeight="1">
      <c r="B75" s="16" t="n">
        <v>10</v>
      </c>
      <c r="C75" s="17">
        <f>IF(10&lt;=C54,10*C58,-1)</f>
        <v/>
      </c>
      <c r="D75" s="17">
        <f>IF(10&lt;=C54,C57,-1)</f>
        <v/>
      </c>
      <c r="E75" s="18">
        <f>IF(10&lt;=C54,C75-D75,-9999999)</f>
        <v/>
      </c>
      <c r="F75" s="19">
        <f>IF(10&gt;C54,"정원 초과",IF(E75&lt;0,"적자 ❌","흑자 ✅"))</f>
        <v/>
      </c>
    </row>
    <row r="76" ht="16" customHeight="1"/>
    <row r="77" ht="24" customHeight="1">
      <c r="B77" s="13" t="inlineStr">
        <is>
          <t xml:space="preserve">  ▸ 그룹 C (직접 입력)</t>
        </is>
      </c>
    </row>
    <row r="78" ht="22" customHeight="1">
      <c r="B78" s="6" t="inlineStr">
        <is>
          <t>항목</t>
        </is>
      </c>
      <c r="C78" s="11" t="inlineStr">
        <is>
          <t>금액 (원)</t>
        </is>
      </c>
    </row>
    <row r="79" ht="22" customHeight="1">
      <c r="B79" s="4" t="inlineStr">
        <is>
          <t>최대 정원 (명)</t>
        </is>
      </c>
      <c r="C79" s="8" t="n">
        <v>4</v>
      </c>
    </row>
    <row r="80" ht="22" customHeight="1">
      <c r="B80" s="4" t="inlineStr">
        <is>
          <t>강사 페이 (1회당)</t>
        </is>
      </c>
      <c r="C80" s="5" t="n">
        <v>0</v>
      </c>
    </row>
    <row r="81" ht="22" customHeight="1">
      <c r="B81" s="4" t="inlineStr">
        <is>
          <t>회당 기본 비용 (①에서 자동 참조)</t>
        </is>
      </c>
      <c r="C81" s="9">
        <f>C14</f>
        <v/>
      </c>
    </row>
    <row r="82" ht="24" customHeight="1">
      <c r="B82" s="6" t="inlineStr">
        <is>
          <t>🔴 수업 원가</t>
        </is>
      </c>
      <c r="C82" s="7">
        <f>C80+C81</f>
        <v/>
      </c>
    </row>
    <row r="83" ht="22" customHeight="1">
      <c r="B83" s="4" t="inlineStr">
        <is>
          <t>회원당 수강료 (1회당)</t>
        </is>
      </c>
      <c r="C83" s="5" t="n">
        <v>0</v>
      </c>
    </row>
    <row r="84" ht="22" customHeight="1">
      <c r="B84" s="4" t="inlineStr">
        <is>
          <t>정원 만석 매출</t>
        </is>
      </c>
      <c r="C84" s="9">
        <f>C79*C83</f>
        <v/>
      </c>
    </row>
    <row r="85" ht="24" customHeight="1">
      <c r="B85" s="6" t="inlineStr">
        <is>
          <t>🟢 만석 마진</t>
        </is>
      </c>
      <c r="C85" s="7">
        <f>C84-C82</f>
        <v/>
      </c>
    </row>
    <row r="86" ht="24" customHeight="1">
      <c r="B86" s="6" t="inlineStr">
        <is>
          <t>⚠️ 손익분기 최소 출석 인원</t>
        </is>
      </c>
      <c r="C86" s="14">
        <f>IF(C83&gt;0,CEILING(C82/C83,1),"-")</f>
        <v/>
      </c>
    </row>
    <row r="87" ht="18" customHeight="1">
      <c r="B87" s="10" t="inlineStr">
        <is>
          <t>공식: 수업 원가 ÷ 회원당 수강료, 올림</t>
        </is>
      </c>
    </row>
    <row r="88" ht="8" customHeight="1"/>
    <row r="89" ht="22" customHeight="1">
      <c r="B89" s="15" t="inlineStr">
        <is>
          <t>출석 인원별 손익 시뮬레이션</t>
        </is>
      </c>
    </row>
    <row r="90" ht="22" customHeight="1">
      <c r="B90" s="15" t="inlineStr">
        <is>
          <t>출석 인원</t>
        </is>
      </c>
      <c r="C90" s="15" t="inlineStr">
        <is>
          <t>매출</t>
        </is>
      </c>
      <c r="D90" s="15" t="inlineStr">
        <is>
          <t>수업 원가</t>
        </is>
      </c>
      <c r="E90" s="15" t="inlineStr">
        <is>
          <t>마진</t>
        </is>
      </c>
      <c r="F90" s="15" t="inlineStr">
        <is>
          <t>결과</t>
        </is>
      </c>
    </row>
    <row r="91" ht="22" customHeight="1">
      <c r="B91" s="16" t="n">
        <v>1</v>
      </c>
      <c r="C91" s="17">
        <f>IF(1&lt;=C79,1*C83,-1)</f>
        <v/>
      </c>
      <c r="D91" s="17">
        <f>IF(1&lt;=C79,C82,-1)</f>
        <v/>
      </c>
      <c r="E91" s="18">
        <f>IF(1&lt;=C79,C91-D91,-9999999)</f>
        <v/>
      </c>
      <c r="F91" s="19">
        <f>IF(1&gt;C79,"정원 초과",IF(E91&lt;0,"적자 ❌","흑자 ✅"))</f>
        <v/>
      </c>
    </row>
    <row r="92" ht="22" customHeight="1">
      <c r="B92" s="16" t="n">
        <v>2</v>
      </c>
      <c r="C92" s="17">
        <f>IF(2&lt;=C79,2*C83,-1)</f>
        <v/>
      </c>
      <c r="D92" s="17">
        <f>IF(2&lt;=C79,C82,-1)</f>
        <v/>
      </c>
      <c r="E92" s="18">
        <f>IF(2&lt;=C79,C92-D92,-9999999)</f>
        <v/>
      </c>
      <c r="F92" s="19">
        <f>IF(2&gt;C79,"정원 초과",IF(E92&lt;0,"적자 ❌","흑자 ✅"))</f>
        <v/>
      </c>
    </row>
    <row r="93" ht="22" customHeight="1">
      <c r="B93" s="16" t="n">
        <v>3</v>
      </c>
      <c r="C93" s="17">
        <f>IF(3&lt;=C79,3*C83,-1)</f>
        <v/>
      </c>
      <c r="D93" s="17">
        <f>IF(3&lt;=C79,C82,-1)</f>
        <v/>
      </c>
      <c r="E93" s="18">
        <f>IF(3&lt;=C79,C93-D93,-9999999)</f>
        <v/>
      </c>
      <c r="F93" s="19">
        <f>IF(3&gt;C79,"정원 초과",IF(E93&lt;0,"적자 ❌","흑자 ✅"))</f>
        <v/>
      </c>
    </row>
    <row r="94" ht="22" customHeight="1">
      <c r="B94" s="16" t="n">
        <v>4</v>
      </c>
      <c r="C94" s="17">
        <f>IF(4&lt;=C79,4*C83,-1)</f>
        <v/>
      </c>
      <c r="D94" s="17">
        <f>IF(4&lt;=C79,C82,-1)</f>
        <v/>
      </c>
      <c r="E94" s="18">
        <f>IF(4&lt;=C79,C94-D94,-9999999)</f>
        <v/>
      </c>
      <c r="F94" s="19">
        <f>IF(4&gt;C79,"정원 초과",IF(E94&lt;0,"적자 ❌","흑자 ✅"))</f>
        <v/>
      </c>
    </row>
    <row r="95" ht="22" customHeight="1">
      <c r="B95" s="16" t="n">
        <v>5</v>
      </c>
      <c r="C95" s="17">
        <f>IF(5&lt;=C79,5*C83,-1)</f>
        <v/>
      </c>
      <c r="D95" s="17">
        <f>IF(5&lt;=C79,C82,-1)</f>
        <v/>
      </c>
      <c r="E95" s="18">
        <f>IF(5&lt;=C79,C95-D95,-9999999)</f>
        <v/>
      </c>
      <c r="F95" s="19">
        <f>IF(5&gt;C79,"정원 초과",IF(E95&lt;0,"적자 ❌","흑자 ✅"))</f>
        <v/>
      </c>
    </row>
    <row r="96" ht="22" customHeight="1">
      <c r="B96" s="16" t="n">
        <v>6</v>
      </c>
      <c r="C96" s="17">
        <f>IF(6&lt;=C79,6*C83,-1)</f>
        <v/>
      </c>
      <c r="D96" s="17">
        <f>IF(6&lt;=C79,C82,-1)</f>
        <v/>
      </c>
      <c r="E96" s="18">
        <f>IF(6&lt;=C79,C96-D96,-9999999)</f>
        <v/>
      </c>
      <c r="F96" s="19">
        <f>IF(6&gt;C79,"정원 초과",IF(E96&lt;0,"적자 ❌","흑자 ✅"))</f>
        <v/>
      </c>
    </row>
    <row r="97" ht="22" customHeight="1">
      <c r="B97" s="16" t="n">
        <v>7</v>
      </c>
      <c r="C97" s="17">
        <f>IF(7&lt;=C79,7*C83,-1)</f>
        <v/>
      </c>
      <c r="D97" s="17">
        <f>IF(7&lt;=C79,C82,-1)</f>
        <v/>
      </c>
      <c r="E97" s="18">
        <f>IF(7&lt;=C79,C97-D97,-9999999)</f>
        <v/>
      </c>
      <c r="F97" s="19">
        <f>IF(7&gt;C79,"정원 초과",IF(E97&lt;0,"적자 ❌","흑자 ✅"))</f>
        <v/>
      </c>
    </row>
    <row r="98" ht="22" customHeight="1">
      <c r="B98" s="16" t="n">
        <v>8</v>
      </c>
      <c r="C98" s="17">
        <f>IF(8&lt;=C79,8*C83,-1)</f>
        <v/>
      </c>
      <c r="D98" s="17">
        <f>IF(8&lt;=C79,C82,-1)</f>
        <v/>
      </c>
      <c r="E98" s="18">
        <f>IF(8&lt;=C79,C98-D98,-9999999)</f>
        <v/>
      </c>
      <c r="F98" s="19">
        <f>IF(8&gt;C79,"정원 초과",IF(E98&lt;0,"적자 ❌","흑자 ✅"))</f>
        <v/>
      </c>
    </row>
    <row r="99" ht="22" customHeight="1">
      <c r="B99" s="16" t="n">
        <v>9</v>
      </c>
      <c r="C99" s="17">
        <f>IF(9&lt;=C79,9*C83,-1)</f>
        <v/>
      </c>
      <c r="D99" s="17">
        <f>IF(9&lt;=C79,C82,-1)</f>
        <v/>
      </c>
      <c r="E99" s="18">
        <f>IF(9&lt;=C79,C99-D99,-9999999)</f>
        <v/>
      </c>
      <c r="F99" s="19">
        <f>IF(9&gt;C79,"정원 초과",IF(E99&lt;0,"적자 ❌","흑자 ✅"))</f>
        <v/>
      </c>
    </row>
    <row r="100" ht="22" customHeight="1">
      <c r="B100" s="16" t="n">
        <v>10</v>
      </c>
      <c r="C100" s="17">
        <f>IF(10&lt;=C79,10*C83,-1)</f>
        <v/>
      </c>
      <c r="D100" s="17">
        <f>IF(10&lt;=C79,C82,-1)</f>
        <v/>
      </c>
      <c r="E100" s="18">
        <f>IF(10&lt;=C79,C100-D100,-9999999)</f>
        <v/>
      </c>
      <c r="F100" s="19">
        <f>IF(10&gt;C79,"정원 초과",IF(E100&lt;0,"적자 ❌","흑자 ✅"))</f>
        <v/>
      </c>
    </row>
    <row r="101" ht="16" customHeight="1"/>
  </sheetData>
  <mergeCells count="15">
    <mergeCell ref="B39:C39"/>
    <mergeCell ref="B77:C77"/>
    <mergeCell ref="B52:C52"/>
    <mergeCell ref="B87:C87"/>
    <mergeCell ref="B2:C2"/>
    <mergeCell ref="B62:C62"/>
    <mergeCell ref="B15:C15"/>
    <mergeCell ref="B26:C26"/>
    <mergeCell ref="B64:C64"/>
    <mergeCell ref="B3:C3"/>
    <mergeCell ref="B5:C5"/>
    <mergeCell ref="B37:C37"/>
    <mergeCell ref="B89:C89"/>
    <mergeCell ref="B17:C17"/>
    <mergeCell ref="B27:C27"/>
  </mergeCells>
  <conditionalFormatting sqref="E41:E50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E66:E75">
    <cfRule type="cellIs" priority="3" operator="lessThan" dxfId="0">
      <formula>0</formula>
    </cfRule>
    <cfRule type="cellIs" priority="4" operator="greaterThanOrEqual" dxfId="1">
      <formula>0</formula>
    </cfRule>
  </conditionalFormatting>
  <conditionalFormatting sqref="E91:E100">
    <cfRule type="cellIs" priority="5" operator="lessThan" dxfId="0">
      <formula>0</formula>
    </cfRule>
    <cfRule type="cellIs" priority="6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28" customWidth="1" min="3" max="3"/>
    <col width="50" customWidth="1" min="4" max="4"/>
  </cols>
  <sheetData>
    <row r="1" ht="10" customHeight="1"/>
    <row r="2" ht="34" customHeight="1">
      <c r="B2" s="20" t="inlineStr">
        <is>
          <t>📖 사용 가이드 — 항목별 입력 기준</t>
        </is>
      </c>
    </row>
    <row r="3" ht="10" customHeight="1"/>
    <row r="4" ht="36" customHeight="1">
      <c r="B4" s="21" t="inlineStr">
        <is>
          <t>섹션</t>
        </is>
      </c>
      <c r="C4" s="21" t="inlineStr">
        <is>
          <t>항목</t>
        </is>
      </c>
      <c r="D4" s="21" t="inlineStr">
        <is>
          <t>설명</t>
        </is>
      </c>
    </row>
    <row r="5" ht="36" customHeight="1">
      <c r="B5" s="22" t="inlineStr">
        <is>
          <t>① 월 운영비 입력</t>
        </is>
      </c>
      <c r="C5" s="6" t="inlineStr">
        <is>
          <t>임대료 + 관리비</t>
        </is>
      </c>
      <c r="D5" s="23" t="inlineStr">
        <is>
          <t>월세 + 건물 관리비 합계. 권리금 분할 상환이 있으면 포함 권장.</t>
        </is>
      </c>
    </row>
    <row r="6" ht="36" customHeight="1">
      <c r="B6" s="4" t="inlineStr"/>
      <c r="C6" s="6" t="inlineStr">
        <is>
          <t>전기·수도·가스</t>
        </is>
      </c>
      <c r="D6" s="23" t="inlineStr">
        <is>
          <t>계절 변동 있음. 최근 3개월 평균값 권장.</t>
        </is>
      </c>
    </row>
    <row r="7" ht="36" customHeight="1">
      <c r="B7" s="4" t="inlineStr"/>
      <c r="C7" s="6" t="inlineStr">
        <is>
          <t>소모품비</t>
        </is>
      </c>
      <c r="D7" s="23" t="inlineStr">
        <is>
          <t>타월 세탁·구매, 청소용품, 음료 등 매달 소비 항목.</t>
        </is>
      </c>
    </row>
    <row r="8" ht="36" customHeight="1">
      <c r="B8" s="4" t="inlineStr"/>
      <c r="C8" s="6" t="inlineStr">
        <is>
          <t>장비 유지·감가상각</t>
        </is>
      </c>
      <c r="D8" s="23" t="inlineStr">
        <is>
          <t>예: 리포머 400만원, 5년 사용 → 월 약 66,667원.</t>
        </is>
      </c>
    </row>
    <row r="9" ht="36" customHeight="1">
      <c r="B9" s="4" t="inlineStr"/>
      <c r="C9" s="6" t="inlineStr">
        <is>
          <t>마케팅·광고비</t>
        </is>
      </c>
      <c r="D9" s="23" t="inlineStr">
        <is>
          <t>인스타 광고, 전단지, 플랫폼 입점비 등. 없으면 0.</t>
        </is>
      </c>
    </row>
    <row r="10" ht="36" customHeight="1">
      <c r="B10" s="4" t="inlineStr"/>
      <c r="C10" s="6" t="inlineStr">
        <is>
          <t>기타</t>
        </is>
      </c>
      <c r="D10" s="23" t="inlineStr">
        <is>
          <t>사업자 보험, 통신비, 세무 수수료 등.</t>
        </is>
      </c>
    </row>
    <row r="11" ht="36" customHeight="1">
      <c r="B11" s="4" t="inlineStr"/>
      <c r="C11" s="6" t="inlineStr">
        <is>
          <t>월 총 수업 수</t>
        </is>
      </c>
      <c r="D11" s="23" t="inlineStr">
        <is>
          <t>개인 + 그룹 합산 이번 달 실제 수업 횟수.</t>
        </is>
      </c>
    </row>
    <row r="12" ht="36" customHeight="1">
      <c r="B12" s="22" t="inlineStr">
        <is>
          <t>② 개인 수업</t>
        </is>
      </c>
      <c r="C12" s="6" t="inlineStr">
        <is>
          <t>강사 페이</t>
        </is>
      </c>
      <c r="D12" s="23" t="inlineStr">
        <is>
          <t>1회당 강사 지급액 (세전). 직원이면 4대보험 사업주 부담분 추가 권장.</t>
        </is>
      </c>
    </row>
    <row r="13" ht="36" customHeight="1">
      <c r="B13" s="4" t="inlineStr"/>
      <c r="C13" s="6" t="inlineStr">
        <is>
          <t>수강료</t>
        </is>
      </c>
      <c r="D13" s="23" t="inlineStr">
        <is>
          <t>회원 1회 수업 실납입액 (패키지 총액 ÷ 회차 수).</t>
        </is>
      </c>
    </row>
    <row r="14" ht="36" customHeight="1">
      <c r="B14" s="22" t="inlineStr">
        <is>
          <t>③ 그룹 수업</t>
        </is>
      </c>
      <c r="C14" s="6" t="inlineStr">
        <is>
          <t>최대 정원</t>
        </is>
      </c>
      <c r="D14" s="23" t="inlineStr">
        <is>
          <t>기기 수 또는 공간 기준 최대 수강 인원.</t>
        </is>
      </c>
    </row>
    <row r="15" ht="36" customHeight="1">
      <c r="B15" s="4" t="inlineStr"/>
      <c r="C15" s="6" t="inlineStr">
        <is>
          <t>강사 페이</t>
        </is>
      </c>
      <c r="D15" s="23" t="inlineStr">
        <is>
          <t>인원과 무관하게 고정 지급 시 해당 금액 입력.</t>
        </is>
      </c>
    </row>
    <row r="16" ht="36" customHeight="1">
      <c r="B16" s="4" t="inlineStr"/>
      <c r="C16" s="6" t="inlineStr">
        <is>
          <t>손익분기 최소 인원</t>
        </is>
      </c>
      <c r="D16" s="23" t="inlineStr">
        <is>
          <t>이 인원 미만이면 수업을 열수록 손해. 정원 미달 취소 기준으로 활용.</t>
        </is>
      </c>
    </row>
    <row r="17" ht="36" customHeight="1">
      <c r="B17" s="22" t="inlineStr">
        <is>
          <t>출석 시나리오</t>
        </is>
      </c>
      <c r="C17" s="6" t="inlineStr">
        <is>
          <t>마진 계산 기준</t>
        </is>
      </c>
      <c r="D17" s="23" t="inlineStr">
        <is>
          <t>매출 = 출석 인원 × 회원당 수강료. 원가는 출석과 무관하게 고정.</t>
        </is>
      </c>
    </row>
    <row r="18" ht="36" customHeight="1">
      <c r="B18" s="4" t="inlineStr"/>
      <c r="C18" s="6" t="inlineStr">
        <is>
          <t>빨간색 셀</t>
        </is>
      </c>
      <c r="D18" s="23" t="inlineStr">
        <is>
          <t>해당 인원으로 수업 시 적자. 마진이 0 미만.</t>
        </is>
      </c>
    </row>
    <row r="19" ht="36" customHeight="1">
      <c r="B19" s="4" t="inlineStr"/>
      <c r="C19" s="6" t="inlineStr">
        <is>
          <t>초록색 셀</t>
        </is>
      </c>
      <c r="D19" s="23" t="inlineStr">
        <is>
          <t>해당 인원으로 수업 시 흑자. 마진이 0 이상.</t>
        </is>
      </c>
    </row>
    <row r="20" ht="36" customHeight="1">
      <c r="B20" s="4" t="inlineStr"/>
      <c r="C20" s="6" t="inlineStr">
        <is>
          <t>정원 초과</t>
        </is>
      </c>
      <c r="D20" s="23" t="inlineStr">
        <is>
          <t>최대 정원을 초과하는 행은 '정원 초과'로 표시됩니다.</t>
        </is>
      </c>
    </row>
    <row r="21" ht="36" customHeight="1">
      <c r="B21" s="22" t="inlineStr">
        <is>
          <t>주의사항</t>
        </is>
      </c>
      <c r="C21" s="6" t="inlineStr">
        <is>
          <t>4대보험</t>
        </is>
      </c>
      <c r="D21" s="23" t="inlineStr">
        <is>
          <t>강사가 직원(고용계약)이면 사업주 부담분(약 9%)을 페이에 추가.</t>
        </is>
      </c>
    </row>
    <row r="22" ht="36" customHeight="1">
      <c r="B22" s="4" t="inlineStr"/>
      <c r="C22" s="6" t="inlineStr">
        <is>
          <t>부가세</t>
        </is>
      </c>
      <c r="D22" s="23" t="inlineStr">
        <is>
          <t>수강료에 부가세 별도 시 세후 금액 기준으로 입력.</t>
        </is>
      </c>
    </row>
    <row r="23" ht="36" customHeight="1">
      <c r="B23" s="4" t="inlineStr"/>
      <c r="C23" s="6" t="inlineStr">
        <is>
          <t>이 파일의 한계</t>
        </is>
      </c>
      <c r="D23" s="23" t="inlineStr">
        <is>
          <t>수업 유형별 공간 사용 차이는 반영 안 됨. 별도 조정 필요.</t>
        </is>
      </c>
    </row>
  </sheetData>
  <mergeCells count="1"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2026-05-04T08:26:03Z</dcterms:created>
  <dcterms:modified xsi:type="dcterms:W3CDTF">2026-05-04T08:26:03Z</dcterms:modified>
</cp:coreProperties>
</file>